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15" yWindow="105" windowWidth="18360" windowHeight="12240"/>
  </bookViews>
  <sheets>
    <sheet name="Calculator" sheetId="1" r:id="rId1"/>
  </sheets>
  <definedNames>
    <definedName name="_xlnm.Print_Area" localSheetId="0">Calculator!$A:$F</definedName>
    <definedName name="Z_66BCF959_F9DF_43FF_A968_8AE0E656D2DD_.wvu.PrintArea" localSheetId="0" hidden="1">Calculator!$A:$F</definedName>
  </definedNames>
  <calcPr calcId="145621" iterate="1" iterateCount="50"/>
  <customWorkbookViews>
    <customWorkbookView name="sz - Persönliche Ansicht" guid="{66BCF959-F9DF-43FF-A968-8AE0E656D2DD}" mergeInterval="0" changesSavedWin="1" personalView="1" xWindow="31" yWindow="39" windowWidth="1204" windowHeight="774" activeSheetId="3"/>
  </customWorkbookViews>
</workbook>
</file>

<file path=xl/calcChain.xml><?xml version="1.0" encoding="utf-8"?>
<calcChain xmlns="http://schemas.openxmlformats.org/spreadsheetml/2006/main">
  <c r="B19" i="1" l="1"/>
  <c r="E5" i="1" l="1"/>
  <c r="E13" i="1"/>
  <c r="B23" i="1"/>
  <c r="B22" i="1"/>
  <c r="B21" i="1"/>
  <c r="B20" i="1"/>
  <c r="E14" i="1"/>
  <c r="E12" i="1"/>
  <c r="E20" i="1" l="1"/>
  <c r="C20" i="1" s="1"/>
  <c r="E23" i="1"/>
  <c r="C23" i="1" s="1"/>
  <c r="E21" i="1"/>
  <c r="C21" i="1" s="1"/>
  <c r="E22" i="1"/>
  <c r="C22" i="1" s="1"/>
  <c r="E19" i="1"/>
  <c r="C19" i="1" s="1"/>
</calcChain>
</file>

<file path=xl/sharedStrings.xml><?xml version="1.0" encoding="utf-8"?>
<sst xmlns="http://schemas.openxmlformats.org/spreadsheetml/2006/main" count="76" uniqueCount="66">
  <si>
    <t>E</t>
  </si>
  <si>
    <t>μ</t>
  </si>
  <si>
    <t>G</t>
  </si>
  <si>
    <t>N/m²</t>
  </si>
  <si>
    <t>kN/mm²</t>
  </si>
  <si>
    <t>mm</t>
  </si>
  <si>
    <t>Wp</t>
  </si>
  <si>
    <t>m³</t>
  </si>
  <si>
    <t>V</t>
  </si>
  <si>
    <t>µm/m</t>
  </si>
  <si>
    <t>Nm</t>
  </si>
  <si>
    <t>polares Flächenträgheitsmoment</t>
  </si>
  <si>
    <t>IP</t>
  </si>
  <si>
    <t>Brückenversorgung</t>
  </si>
  <si>
    <t>k</t>
  </si>
  <si>
    <t>Torsionsmoment</t>
  </si>
  <si>
    <t>Mt</t>
  </si>
  <si>
    <r>
      <t>m</t>
    </r>
    <r>
      <rPr>
        <sz val="10"/>
        <color theme="1"/>
        <rFont val="Calibri"/>
        <family val="2"/>
      </rPr>
      <t>⁴</t>
    </r>
  </si>
  <si>
    <t>Messwert</t>
  </si>
  <si>
    <t>Verstärkung</t>
  </si>
  <si>
    <t>Amplifier Gain</t>
  </si>
  <si>
    <t>V/V</t>
  </si>
  <si>
    <t>Wellendurchmesser innen (0 für Vollwelle)</t>
  </si>
  <si>
    <t>Wellendurchmesser außen</t>
  </si>
  <si>
    <t>Outer Shaft Diameter</t>
  </si>
  <si>
    <r>
      <t xml:space="preserve">Querdehnzahl (Poissonzahl)  </t>
    </r>
    <r>
      <rPr>
        <sz val="10"/>
        <color theme="2" tint="-0.499984740745262"/>
        <rFont val="Arial Narrow"/>
        <family val="2"/>
      </rPr>
      <t>[0,284 für Stahl]</t>
    </r>
  </si>
  <si>
    <r>
      <t xml:space="preserve">k-Faktor  </t>
    </r>
    <r>
      <rPr>
        <sz val="10"/>
        <color theme="2" tint="-0.499984740745262"/>
        <rFont val="Arial Narrow"/>
        <family val="2"/>
      </rPr>
      <t>[2,052 für Konstantan]</t>
    </r>
  </si>
  <si>
    <t>Schubmodul (Torsionsmodul)</t>
  </si>
  <si>
    <t>Shear Modulus</t>
  </si>
  <si>
    <t>d1</t>
  </si>
  <si>
    <t>d2</t>
  </si>
  <si>
    <t>Torsionswiderstandsmoment</t>
  </si>
  <si>
    <t>Polar Section Modulus (torsional section modulus)</t>
  </si>
  <si>
    <t>Bridge Excitation Voltage</t>
  </si>
  <si>
    <t>Measurement Reading</t>
  </si>
  <si>
    <t>Inner Shaft Diameter (hollow shaft, 0 for solid shaft)</t>
  </si>
  <si>
    <r>
      <t xml:space="preserve">Elastic Modulus  </t>
    </r>
    <r>
      <rPr>
        <sz val="10"/>
        <color theme="2" tint="-0.499984740745262"/>
        <rFont val="Arial Narrow"/>
        <family val="2"/>
      </rPr>
      <t>[steel = 210]</t>
    </r>
  </si>
  <si>
    <t>Torque</t>
  </si>
  <si>
    <t>Dehnung Epsilon für 1mV/V Brückenverstimmung</t>
  </si>
  <si>
    <r>
      <t xml:space="preserve">Gauge Factor  </t>
    </r>
    <r>
      <rPr>
        <sz val="10"/>
        <color theme="2" tint="-0.499984740745262"/>
        <rFont val="Arial Narrow"/>
        <family val="2"/>
      </rPr>
      <t>[constantan = 2,052]</t>
    </r>
  </si>
  <si>
    <t>Polar Second Area Moment</t>
  </si>
  <si>
    <r>
      <t xml:space="preserve">Poisson's Ratio  </t>
    </r>
    <r>
      <rPr>
        <sz val="10"/>
        <color theme="2" tint="-0.499984740745262"/>
        <rFont val="Arial Narrow"/>
        <family val="2"/>
      </rPr>
      <t>[steel = 0,284; 0,305 = stainless steel]</t>
    </r>
  </si>
  <si>
    <t>Viertelbrücke 1x Längsdehnung
Quarter-Bridge</t>
  </si>
  <si>
    <t>Halbbrücke 2x Längsdehnung
Half-Bridge</t>
  </si>
  <si>
    <t>Vollbrücke 4x Längsdehnung
Full-Bridge</t>
  </si>
  <si>
    <t>Strain for 1mV/V Gauge Output (Epsilon)</t>
  </si>
  <si>
    <t>Vollbrücke 2x Längs- / 2x Querdehnung
Full-Bridge (2x across)</t>
  </si>
  <si>
    <t>Halbbrücke 1x Längs- / 1x Querdehnung
Half-Bridge (1x across)</t>
  </si>
  <si>
    <t>Gain</t>
  </si>
  <si>
    <t>Output</t>
  </si>
  <si>
    <r>
      <rPr>
        <sz val="11"/>
        <color theme="1"/>
        <rFont val="Arial Narrow"/>
        <family val="2"/>
      </rPr>
      <t>V</t>
    </r>
    <r>
      <rPr>
        <sz val="8"/>
        <color theme="1"/>
        <rFont val="Arial Narrow"/>
        <family val="2"/>
      </rPr>
      <t>E</t>
    </r>
  </si>
  <si>
    <r>
      <rPr>
        <sz val="11"/>
        <color theme="1"/>
        <rFont val="Arial Narrow"/>
        <family val="2"/>
      </rPr>
      <t>V</t>
    </r>
    <r>
      <rPr>
        <sz val="8"/>
        <color theme="1"/>
        <rFont val="Arial Narrow"/>
        <family val="2"/>
      </rPr>
      <t>B</t>
    </r>
  </si>
  <si>
    <t>mV/V</t>
  </si>
  <si>
    <t>Brücken-Verstimmung</t>
  </si>
  <si>
    <t>stretching</t>
  </si>
  <si>
    <r>
      <t xml:space="preserve">Elastizitätsmodul  </t>
    </r>
    <r>
      <rPr>
        <sz val="10"/>
        <color theme="2" tint="-0.499984740745262"/>
        <rFont val="Arial Narrow"/>
        <family val="2"/>
      </rPr>
      <t>[210 für Stahl GS-45]</t>
    </r>
  </si>
  <si>
    <t>Gauge Output Signal</t>
  </si>
  <si>
    <t xml:space="preserve"> Torsional Moment Calculation</t>
  </si>
  <si>
    <t>www.kmt-telemetry.com</t>
  </si>
  <si>
    <t>Version 1.4</t>
  </si>
  <si>
    <r>
      <t xml:space="preserve">please use the latest version of this tool </t>
    </r>
    <r>
      <rPr>
        <sz val="10"/>
        <color rgb="FFC00000"/>
        <rFont val="Calibri"/>
        <family val="2"/>
      </rPr>
      <t xml:space="preserve">→ </t>
    </r>
  </si>
  <si>
    <r>
      <rPr>
        <sz val="10"/>
        <color rgb="FF0000FF"/>
        <rFont val="Calibri"/>
        <family val="2"/>
      </rPr>
      <t>©</t>
    </r>
    <r>
      <rPr>
        <sz val="10"/>
        <color rgb="FF0000FF"/>
        <rFont val="Arial Narrow"/>
        <family val="2"/>
      </rPr>
      <t xml:space="preserve"> KMT - Kraus Messtechnik GmbH</t>
    </r>
  </si>
  <si>
    <t>torsional_moment_calculation.zip</t>
  </si>
  <si>
    <t>Version Info (V1.4): "stretching" shows the right value</t>
  </si>
  <si>
    <t>kx</t>
  </si>
  <si>
    <t>dd.mm.yyyy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</si>
</sst>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0"/>
    <numFmt numFmtId="166" formatCode="0.000"/>
    <numFmt numFmtId="167" formatCode="0.0000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Arial Narrow"/>
      <family val="2"/>
    </font>
    <font>
      <sz val="10"/>
      <color rgb="FFC00000"/>
      <name val="Arial Narrow"/>
      <family val="2"/>
    </font>
    <font>
      <sz val="10"/>
      <color rgb="FF0070C0"/>
      <name val="Arial Narrow"/>
      <family val="2"/>
    </font>
    <font>
      <sz val="10"/>
      <color theme="2" tint="-0.499984740745262"/>
      <name val="Arial Narrow"/>
      <family val="2"/>
    </font>
    <font>
      <sz val="12"/>
      <color rgb="FF0070C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sz val="11"/>
      <color rgb="FFC00000"/>
      <name val="Arial Narrow"/>
      <family val="2"/>
    </font>
    <font>
      <u/>
      <sz val="11"/>
      <color theme="10"/>
      <name val="Calibri"/>
      <family val="2"/>
      <scheme val="minor"/>
    </font>
    <font>
      <sz val="12"/>
      <color rgb="FFC00000"/>
      <name val="Arial"/>
      <family val="2"/>
    </font>
    <font>
      <sz val="12"/>
      <color rgb="FFC00000"/>
      <name val="Arial Narrow"/>
      <family val="2"/>
    </font>
    <font>
      <sz val="10"/>
      <color rgb="FFC00000"/>
      <name val="Calibri"/>
      <family val="2"/>
    </font>
    <font>
      <u/>
      <sz val="10"/>
      <color theme="10"/>
      <name val="Calibri"/>
      <family val="2"/>
      <scheme val="minor"/>
    </font>
    <font>
      <sz val="10"/>
      <color rgb="FF0000FF"/>
      <name val="Arial Narrow"/>
      <family val="2"/>
    </font>
    <font>
      <sz val="10"/>
      <color rgb="FF0000FF"/>
      <name val="Calibri"/>
      <family val="2"/>
    </font>
    <font>
      <sz val="10"/>
      <color theme="0" tint="-0.34998626667073579"/>
      <name val="Arial Narrow"/>
      <family val="2"/>
    </font>
    <font>
      <sz val="10"/>
      <color theme="0" tint="-0.34998626667073579"/>
      <name val="Calibri"/>
      <family val="2"/>
      <scheme val="minor"/>
    </font>
    <font>
      <sz val="10"/>
      <color theme="0" tint="-0.249977111117893"/>
      <name val="Arial Narrow"/>
      <family val="2"/>
    </font>
    <font>
      <sz val="10"/>
      <color theme="6" tint="-0.249977111117893"/>
      <name val="Arial Narrow"/>
      <family val="2"/>
    </font>
    <font>
      <sz val="12"/>
      <color theme="6" tint="-0.249977111117893"/>
      <name val="Arial"/>
      <family val="2"/>
    </font>
    <font>
      <sz val="7"/>
      <color theme="0" tint="-0.249977111117893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/>
    <xf numFmtId="14" fontId="1" fillId="0" borderId="0" xfId="0" applyNumberFormat="1" applyFont="1"/>
    <xf numFmtId="2" fontId="6" fillId="0" borderId="0" xfId="0" applyNumberFormat="1" applyFont="1"/>
    <xf numFmtId="0" fontId="1" fillId="0" borderId="0" xfId="0" applyFont="1" applyAlignment="1">
      <alignment wrapText="1"/>
    </xf>
    <xf numFmtId="0" fontId="5" fillId="0" borderId="0" xfId="0" applyFont="1"/>
    <xf numFmtId="2" fontId="10" fillId="0" borderId="0" xfId="0" applyNumberFormat="1" applyFont="1"/>
    <xf numFmtId="165" fontId="10" fillId="0" borderId="0" xfId="0" applyNumberFormat="1" applyFont="1"/>
    <xf numFmtId="167" fontId="9" fillId="0" borderId="0" xfId="0" applyNumberFormat="1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7" fontId="8" fillId="0" borderId="0" xfId="0" applyNumberFormat="1" applyFont="1" applyProtection="1">
      <protection locked="0"/>
    </xf>
    <xf numFmtId="164" fontId="8" fillId="0" borderId="0" xfId="0" applyNumberFormat="1" applyFont="1" applyProtection="1">
      <protection locked="0"/>
    </xf>
    <xf numFmtId="0" fontId="8" fillId="0" borderId="0" xfId="0" applyFont="1" applyProtection="1">
      <protection locked="0"/>
    </xf>
    <xf numFmtId="166" fontId="8" fillId="0" borderId="0" xfId="0" applyNumberFormat="1" applyFont="1" applyProtection="1">
      <protection locked="0"/>
    </xf>
    <xf numFmtId="0" fontId="1" fillId="0" borderId="0" xfId="0" applyFont="1" applyAlignment="1">
      <alignment horizontal="center"/>
    </xf>
    <xf numFmtId="164" fontId="15" fillId="0" borderId="0" xfId="0" applyNumberFormat="1" applyFont="1"/>
    <xf numFmtId="0" fontId="16" fillId="0" borderId="0" xfId="0" applyFont="1"/>
    <xf numFmtId="0" fontId="6" fillId="0" borderId="0" xfId="0" applyFont="1"/>
    <xf numFmtId="0" fontId="5" fillId="0" borderId="0" xfId="0" applyFont="1" applyAlignment="1">
      <alignment horizontal="left"/>
    </xf>
    <xf numFmtId="0" fontId="19" fillId="0" borderId="0" xfId="0" applyFont="1"/>
    <xf numFmtId="0" fontId="5" fillId="0" borderId="0" xfId="0" applyFont="1" applyAlignment="1">
      <alignment horizontal="center"/>
    </xf>
    <xf numFmtId="0" fontId="21" fillId="0" borderId="0" xfId="0" applyFont="1"/>
    <xf numFmtId="0" fontId="23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164" fontId="25" fillId="0" borderId="0" xfId="0" applyNumberFormat="1" applyFont="1"/>
    <xf numFmtId="0" fontId="24" fillId="0" borderId="0" xfId="0" applyFont="1"/>
    <xf numFmtId="0" fontId="13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166" fontId="23" fillId="0" borderId="0" xfId="0" applyNumberFormat="1" applyFont="1" applyAlignment="1">
      <alignment horizontal="right"/>
    </xf>
    <xf numFmtId="14" fontId="26" fillId="0" borderId="0" xfId="0" applyNumberFormat="1" applyFont="1" applyAlignment="1">
      <alignment horizontal="right" vertical="center"/>
    </xf>
    <xf numFmtId="0" fontId="12" fillId="2" borderId="0" xfId="0" applyFon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21" fillId="0" borderId="0" xfId="0" applyFont="1" applyAlignment="1"/>
    <xf numFmtId="0" fontId="22" fillId="0" borderId="0" xfId="0" applyFont="1" applyAlignment="1"/>
    <xf numFmtId="0" fontId="18" fillId="0" borderId="0" xfId="1" applyFont="1" applyAlignment="1"/>
  </cellXfs>
  <cellStyles count="2">
    <cellStyle name="Hyperlink" xfId="1" builtinId="8"/>
    <cellStyle name="Stand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552450</xdr:colOff>
      <xdr:row>1</xdr:row>
      <xdr:rowOff>2956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552450" cy="190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://x.kmt-telemetry.com/doc/torsional_moment_calculation.xlsx" TargetMode="External"/><Relationship Id="rId7" Type="http://schemas.openxmlformats.org/officeDocument/2006/relationships/hyperlink" Target="http://www.kmt-telemetry.com/" TargetMode="External"/><Relationship Id="rId2" Type="http://schemas.openxmlformats.org/officeDocument/2006/relationships/hyperlink" Target="http://www.kmt-telemetry.com/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hyperlink" Target="http://www.kmt-telemetry.com/" TargetMode="External"/><Relationship Id="rId5" Type="http://schemas.openxmlformats.org/officeDocument/2006/relationships/hyperlink" Target="http://www.kmt-telemetry.com/" TargetMode="External"/><Relationship Id="rId4" Type="http://schemas.openxmlformats.org/officeDocument/2006/relationships/hyperlink" Target="http://x.kmt-telemetry.com/doc/torsional_moment_calculation.zip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35"/>
  <sheetViews>
    <sheetView tabSelected="1" zoomScaleNormal="100" workbookViewId="0">
      <selection activeCell="A18" sqref="A18"/>
    </sheetView>
  </sheetViews>
  <sheetFormatPr baseColWidth="10" defaultRowHeight="12.75" x14ac:dyDescent="0.2"/>
  <cols>
    <col min="1" max="1" width="37.140625" style="1" customWidth="1"/>
    <col min="2" max="2" width="18.5703125" style="2" customWidth="1"/>
    <col min="3" max="3" width="18.5703125" style="1" customWidth="1"/>
    <col min="4" max="4" width="13.140625" style="1" customWidth="1"/>
    <col min="5" max="5" width="18.28515625" style="1" customWidth="1"/>
    <col min="6" max="6" width="9" style="1" customWidth="1"/>
    <col min="7" max="16384" width="11.42578125" style="1"/>
  </cols>
  <sheetData>
    <row r="1" spans="1:6" ht="15" customHeight="1" x14ac:dyDescent="0.3">
      <c r="B1" s="35" t="s">
        <v>57</v>
      </c>
      <c r="C1" s="36"/>
      <c r="D1" s="5"/>
      <c r="E1" s="13" t="s">
        <v>59</v>
      </c>
      <c r="F1" s="5">
        <v>42504</v>
      </c>
    </row>
    <row r="2" spans="1:6" x14ac:dyDescent="0.2">
      <c r="A2" s="4"/>
      <c r="B2" s="18"/>
      <c r="C2" s="5"/>
      <c r="D2" s="5"/>
      <c r="E2" s="13"/>
      <c r="F2" s="34" t="s">
        <v>65</v>
      </c>
    </row>
    <row r="3" spans="1:6" ht="15" x14ac:dyDescent="0.2">
      <c r="A3" s="1" t="s">
        <v>18</v>
      </c>
      <c r="B3" s="37" t="s">
        <v>34</v>
      </c>
      <c r="C3" s="38"/>
      <c r="D3" s="2" t="s">
        <v>49</v>
      </c>
      <c r="E3" s="14">
        <v>2.9491999999999998</v>
      </c>
      <c r="F3" s="1" t="s">
        <v>8</v>
      </c>
    </row>
    <row r="4" spans="1:6" ht="15" x14ac:dyDescent="0.2">
      <c r="A4" s="1" t="s">
        <v>19</v>
      </c>
      <c r="B4" s="37" t="s">
        <v>20</v>
      </c>
      <c r="C4" s="38"/>
      <c r="D4" s="2" t="s">
        <v>48</v>
      </c>
      <c r="E4" s="15">
        <v>1000</v>
      </c>
      <c r="F4" s="1" t="s">
        <v>21</v>
      </c>
    </row>
    <row r="5" spans="1:6" ht="16.5" x14ac:dyDescent="0.3">
      <c r="A5" s="1" t="s">
        <v>53</v>
      </c>
      <c r="B5" s="37" t="s">
        <v>56</v>
      </c>
      <c r="C5" s="38"/>
      <c r="D5" s="12" t="s">
        <v>51</v>
      </c>
      <c r="E5" s="11">
        <f>(E3/E4)*1000</f>
        <v>2.9491999999999998</v>
      </c>
      <c r="F5" s="1" t="s">
        <v>52</v>
      </c>
    </row>
    <row r="6" spans="1:6" ht="16.5" x14ac:dyDescent="0.3">
      <c r="A6" s="1" t="s">
        <v>13</v>
      </c>
      <c r="B6" s="37" t="s">
        <v>33</v>
      </c>
      <c r="C6" s="38"/>
      <c r="D6" s="2" t="s">
        <v>50</v>
      </c>
      <c r="E6" s="15">
        <v>1</v>
      </c>
      <c r="F6" s="1" t="s">
        <v>8</v>
      </c>
    </row>
    <row r="7" spans="1:6" ht="15" x14ac:dyDescent="0.2">
      <c r="A7" s="1" t="s">
        <v>22</v>
      </c>
      <c r="B7" s="37" t="s">
        <v>35</v>
      </c>
      <c r="C7" s="38"/>
      <c r="D7" s="2" t="s">
        <v>29</v>
      </c>
      <c r="E7" s="15">
        <v>20</v>
      </c>
      <c r="F7" s="1" t="s">
        <v>5</v>
      </c>
    </row>
    <row r="8" spans="1:6" ht="15" x14ac:dyDescent="0.2">
      <c r="A8" s="1" t="s">
        <v>23</v>
      </c>
      <c r="B8" s="37" t="s">
        <v>24</v>
      </c>
      <c r="C8" s="38"/>
      <c r="D8" s="2" t="s">
        <v>30</v>
      </c>
      <c r="E8" s="15">
        <v>30</v>
      </c>
      <c r="F8" s="1" t="s">
        <v>5</v>
      </c>
    </row>
    <row r="9" spans="1:6" ht="15" x14ac:dyDescent="0.2">
      <c r="A9" s="1" t="s">
        <v>55</v>
      </c>
      <c r="B9" s="37" t="s">
        <v>36</v>
      </c>
      <c r="C9" s="38"/>
      <c r="D9" s="2" t="s">
        <v>0</v>
      </c>
      <c r="E9" s="16">
        <v>210</v>
      </c>
      <c r="F9" s="1" t="s">
        <v>4</v>
      </c>
    </row>
    <row r="10" spans="1:6" ht="15" x14ac:dyDescent="0.2">
      <c r="A10" s="1" t="s">
        <v>25</v>
      </c>
      <c r="B10" s="37" t="s">
        <v>41</v>
      </c>
      <c r="C10" s="38"/>
      <c r="D10" s="3" t="s">
        <v>1</v>
      </c>
      <c r="E10" s="17">
        <v>0.28399999999999997</v>
      </c>
    </row>
    <row r="11" spans="1:6" ht="15" x14ac:dyDescent="0.2">
      <c r="A11" s="7" t="s">
        <v>26</v>
      </c>
      <c r="B11" s="37" t="s">
        <v>39</v>
      </c>
      <c r="C11" s="38"/>
      <c r="D11" s="2" t="s">
        <v>14</v>
      </c>
      <c r="E11" s="17">
        <v>2.052</v>
      </c>
    </row>
    <row r="12" spans="1:6" ht="15" x14ac:dyDescent="0.2">
      <c r="A12" s="1" t="s">
        <v>27</v>
      </c>
      <c r="B12" s="37" t="s">
        <v>28</v>
      </c>
      <c r="C12" s="38"/>
      <c r="D12" s="2" t="s">
        <v>2</v>
      </c>
      <c r="E12" s="9">
        <f>E9/(2*(1+E10))</f>
        <v>81.775700934579433</v>
      </c>
      <c r="F12" s="1" t="s">
        <v>3</v>
      </c>
    </row>
    <row r="13" spans="1:6" ht="15" x14ac:dyDescent="0.2">
      <c r="A13" s="1" t="s">
        <v>31</v>
      </c>
      <c r="B13" s="37" t="s">
        <v>32</v>
      </c>
      <c r="C13" s="38"/>
      <c r="D13" s="2" t="s">
        <v>6</v>
      </c>
      <c r="E13" s="10">
        <f>(PI()/16) *  ((  (POWER((E8/100),4))  -  (POWER((E7/100),4))  )  /  (E8/100))</f>
        <v>4.2542400517361773E-3</v>
      </c>
      <c r="F13" s="1" t="s">
        <v>7</v>
      </c>
    </row>
    <row r="14" spans="1:6" ht="15" x14ac:dyDescent="0.2">
      <c r="A14" s="1" t="s">
        <v>11</v>
      </c>
      <c r="B14" s="37" t="s">
        <v>40</v>
      </c>
      <c r="C14" s="38"/>
      <c r="D14" s="2" t="s">
        <v>12</v>
      </c>
      <c r="E14" s="10">
        <f>(PI()/2)*(POWER((E8/200),4))</f>
        <v>7.9521564043991632E-4</v>
      </c>
      <c r="F14" s="1" t="s">
        <v>17</v>
      </c>
    </row>
    <row r="15" spans="1:6" x14ac:dyDescent="0.2">
      <c r="A15" s="7"/>
      <c r="C15" s="6"/>
    </row>
    <row r="16" spans="1:6" x14ac:dyDescent="0.2">
      <c r="A16" s="39" t="s">
        <v>38</v>
      </c>
      <c r="B16" s="39"/>
      <c r="C16" s="39"/>
      <c r="E16" s="32" t="s">
        <v>15</v>
      </c>
      <c r="F16" s="24"/>
    </row>
    <row r="17" spans="1:6" x14ac:dyDescent="0.2">
      <c r="A17" s="39" t="s">
        <v>45</v>
      </c>
      <c r="B17" s="39"/>
      <c r="C17" s="39"/>
      <c r="E17" s="32" t="s">
        <v>37</v>
      </c>
      <c r="F17" s="24"/>
    </row>
    <row r="18" spans="1:6" ht="16.5" x14ac:dyDescent="0.3">
      <c r="B18" s="26" t="s">
        <v>64</v>
      </c>
      <c r="C18" s="27" t="s">
        <v>54</v>
      </c>
      <c r="D18" s="31"/>
      <c r="E18" s="30" t="s">
        <v>16</v>
      </c>
      <c r="F18" s="8"/>
    </row>
    <row r="19" spans="1:6" ht="30" customHeight="1" x14ac:dyDescent="0.25">
      <c r="A19" s="7" t="s">
        <v>44</v>
      </c>
      <c r="B19" s="33">
        <f>((0.001)/($E$11))*1000000</f>
        <v>487.32943469785573</v>
      </c>
      <c r="C19" s="28">
        <f>(1/PI())  *  (  ($E$8/200) / (  (POWER(($E$8/200),4))  -  (POWER(($E$7/200),4))  )  )  *  (E19/($E$12))</f>
        <v>1437.2319688109158</v>
      </c>
      <c r="D19" s="29" t="s">
        <v>9</v>
      </c>
      <c r="E19" s="19">
        <f>(B19) * ($E$13) * ($E$12) * ($E$5) * ($E$6) * (2)</f>
        <v>1000.0072111555437</v>
      </c>
      <c r="F19" s="20" t="s">
        <v>10</v>
      </c>
    </row>
    <row r="20" spans="1:6" ht="30" customHeight="1" x14ac:dyDescent="0.25">
      <c r="A20" s="7" t="s">
        <v>46</v>
      </c>
      <c r="B20" s="33">
        <f>((0.001)/(($E$11/4)*(2+(2*($E$10)))))*1000000</f>
        <v>759.08011635180014</v>
      </c>
      <c r="C20" s="28">
        <f t="shared" ref="C20:C23" si="0">(1/PI())  *  (  ($E$8/200) / (  (POWER(($E$8/200),4))  -  (POWER(($E$7/200),4))  )  )  *  (E20/($E$12))</f>
        <v>2238.6790791447283</v>
      </c>
      <c r="D20" s="29" t="s">
        <v>9</v>
      </c>
      <c r="E20" s="19">
        <f>(B20) * ($E$13) * ($E$12) * ($E$5) * ($E$6) * (2)</f>
        <v>1557.6436310834013</v>
      </c>
      <c r="F20" s="20" t="s">
        <v>10</v>
      </c>
    </row>
    <row r="21" spans="1:6" ht="30" customHeight="1" x14ac:dyDescent="0.25">
      <c r="A21" s="7" t="s">
        <v>43</v>
      </c>
      <c r="B21" s="33">
        <f>((0.001)/($E$11/2))*1000000</f>
        <v>974.65886939571146</v>
      </c>
      <c r="C21" s="28">
        <f t="shared" si="0"/>
        <v>2874.4639376218315</v>
      </c>
      <c r="D21" s="29" t="s">
        <v>9</v>
      </c>
      <c r="E21" s="19">
        <f>(B21) * ($E$13) * ($E$12) * ($E$5) * ($E$6) * (2)</f>
        <v>2000.0144223110874</v>
      </c>
      <c r="F21" s="20" t="s">
        <v>10</v>
      </c>
    </row>
    <row r="22" spans="1:6" ht="30" customHeight="1" x14ac:dyDescent="0.25">
      <c r="A22" s="7" t="s">
        <v>47</v>
      </c>
      <c r="B22" s="33">
        <f>((0.001)/(($E$11/4)*(1+(1*($E$10)))))*1000000</f>
        <v>1518.1602327036003</v>
      </c>
      <c r="C22" s="28">
        <f t="shared" si="0"/>
        <v>4477.3581582894567</v>
      </c>
      <c r="D22" s="29" t="s">
        <v>9</v>
      </c>
      <c r="E22" s="19">
        <f>(B22) * ($E$13) * ($E$12) * ($E$5) * ($E$6) * (2)</f>
        <v>3115.2872621668025</v>
      </c>
      <c r="F22" s="20" t="s">
        <v>10</v>
      </c>
    </row>
    <row r="23" spans="1:6" ht="30" customHeight="1" x14ac:dyDescent="0.25">
      <c r="A23" s="7" t="s">
        <v>42</v>
      </c>
      <c r="B23" s="33">
        <f>((0.001)/($E$11/4))*1000000</f>
        <v>1949.3177387914229</v>
      </c>
      <c r="C23" s="28">
        <f t="shared" si="0"/>
        <v>5748.927875243663</v>
      </c>
      <c r="D23" s="29" t="s">
        <v>9</v>
      </c>
      <c r="E23" s="19">
        <f>(B23) * ($E$13) * ($E$12) * ($E$5) * ($E$6) * (2)</f>
        <v>4000.0288446221748</v>
      </c>
      <c r="F23" s="20" t="s">
        <v>10</v>
      </c>
    </row>
    <row r="24" spans="1:6" x14ac:dyDescent="0.2">
      <c r="B24" s="1"/>
    </row>
    <row r="25" spans="1:6" x14ac:dyDescent="0.2">
      <c r="A25" s="22" t="s">
        <v>60</v>
      </c>
      <c r="B25" s="42" t="s">
        <v>62</v>
      </c>
      <c r="C25" s="42"/>
      <c r="D25" s="42"/>
    </row>
    <row r="26" spans="1:6" s="21" customFormat="1" x14ac:dyDescent="0.2">
      <c r="A26" s="23" t="s">
        <v>61</v>
      </c>
      <c r="B26" s="42" t="s">
        <v>58</v>
      </c>
      <c r="C26" s="42"/>
      <c r="D26" s="42"/>
    </row>
    <row r="27" spans="1:6" x14ac:dyDescent="0.2">
      <c r="B27" s="1"/>
    </row>
    <row r="28" spans="1:6" s="25" customFormat="1" x14ac:dyDescent="0.2">
      <c r="A28" s="40" t="s">
        <v>63</v>
      </c>
      <c r="B28" s="41"/>
      <c r="C28" s="41"/>
      <c r="D28" s="41"/>
      <c r="E28" s="41"/>
      <c r="F28" s="41"/>
    </row>
    <row r="29" spans="1:6" x14ac:dyDescent="0.2">
      <c r="B29" s="1"/>
    </row>
    <row r="30" spans="1:6" x14ac:dyDescent="0.2">
      <c r="B30" s="1"/>
    </row>
    <row r="31" spans="1:6" x14ac:dyDescent="0.2">
      <c r="B31" s="1"/>
    </row>
    <row r="32" spans="1:6" x14ac:dyDescent="0.2">
      <c r="B32" s="1"/>
    </row>
    <row r="33" spans="2:2" x14ac:dyDescent="0.2">
      <c r="B33" s="1"/>
    </row>
    <row r="34" spans="2:2" x14ac:dyDescent="0.2">
      <c r="B34" s="1"/>
    </row>
    <row r="35" spans="2:2" x14ac:dyDescent="0.2">
      <c r="B35" s="1"/>
    </row>
  </sheetData>
  <sheetProtection password="EA11" sheet="1" objects="1" scenarios="1" insertHyperlinks="0"/>
  <customSheetViews>
    <customSheetView guid="{66BCF959-F9DF-43FF-A968-8AE0E656D2DD}">
      <selection activeCell="E34" sqref="E34"/>
      <pageMargins left="0.7" right="0.7" top="0.78740157499999996" bottom="0.78740157499999996" header="0.3" footer="0.3"/>
      <pageSetup paperSize="9" orientation="portrait" horizontalDpi="4294967293" verticalDpi="0" r:id="rId1"/>
    </customSheetView>
  </customSheetViews>
  <mergeCells count="18">
    <mergeCell ref="A16:C16"/>
    <mergeCell ref="A28:F28"/>
    <mergeCell ref="B26:D26"/>
    <mergeCell ref="B25:D25"/>
    <mergeCell ref="A17:C17"/>
    <mergeCell ref="B1:C1"/>
    <mergeCell ref="B14:C14"/>
    <mergeCell ref="B11:C11"/>
    <mergeCell ref="B4:C4"/>
    <mergeCell ref="B3:C3"/>
    <mergeCell ref="B7:C7"/>
    <mergeCell ref="B13:C13"/>
    <mergeCell ref="B5:C5"/>
    <mergeCell ref="B6:C6"/>
    <mergeCell ref="B8:C8"/>
    <mergeCell ref="B9:C9"/>
    <mergeCell ref="B10:C10"/>
    <mergeCell ref="B12:C12"/>
  </mergeCells>
  <hyperlinks>
    <hyperlink ref="B25" r:id="rId2" display="www.kmt-telemetry.com"/>
    <hyperlink ref="B25:C25" r:id="rId3" tooltip="latest version of this tool" display="torsional_moment_calculation.xlsx"/>
    <hyperlink ref="B25:D25" r:id="rId4" tooltip="latest version of this tool" display="torsional_moment_calculation.zip"/>
    <hyperlink ref="B26:C26" r:id="rId5" tooltip="KMT Site" display="www.kmt-telemetry.com"/>
    <hyperlink ref="B26" r:id="rId6"/>
    <hyperlink ref="B26:D26" r:id="rId7" display="www.kmt-telemetry.com"/>
  </hyperlinks>
  <pageMargins left="0.7" right="0.7" top="0.78740157499999996" bottom="0.78740157499999996" header="0.3" footer="0.3"/>
  <pageSetup paperSize="9" orientation="portrait" horizontalDpi="4294967293" verticalDpi="0" r:id="rId8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Calculator</vt:lpstr>
      <vt:lpstr>Calculator!Druckbereich</vt:lpstr>
    </vt:vector>
  </TitlesOfParts>
  <Manager>martin.kraus@kmt-telemetry.com</Manager>
  <Company>KMT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Torsional Moment Calculation</dc:title>
  <dc:creator>Eckhard Schulze</dc:creator>
  <cp:lastModifiedBy>sz</cp:lastModifiedBy>
  <dcterms:created xsi:type="dcterms:W3CDTF">2015-08-31T14:11:59Z</dcterms:created>
  <dcterms:modified xsi:type="dcterms:W3CDTF">2016-05-14T02:10:54Z</dcterms:modified>
</cp:coreProperties>
</file>